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ie00nas\departments\MTZ\Департамент МТП та З\3 Документація процедури закупівлі\"/>
    </mc:Choice>
  </mc:AlternateContent>
  <bookViews>
    <workbookView xWindow="0" yWindow="0" windowWidth="28800" windowHeight="12000" activeTab="3"/>
  </bookViews>
  <sheets>
    <sheet name="Таб.6.1_для РЕЗИДЕНТІВ" sheetId="1" r:id="rId1"/>
    <sheet name="Таб.6.1_для НЕРЕЗИДЕНТІВ" sheetId="3" r:id="rId2"/>
    <sheet name="Таб.6.1_для НЕРЕЗИДЕНТІВ (2)" sheetId="6" state="hidden" r:id="rId3"/>
    <sheet name="Таб.6.2_НЕРЕЗ (відкат у валюту)" sheetId="4" r:id="rId4"/>
    <sheet name="Таблиця 6.1_для нерезиденті (2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C24" i="6"/>
  <c r="C15" i="4"/>
  <c r="B15" i="4"/>
  <c r="O19" i="6"/>
  <c r="C14" i="4"/>
  <c r="B14" i="4"/>
  <c r="C13" i="4"/>
  <c r="B13" i="4"/>
  <c r="C12" i="4"/>
  <c r="B12" i="4"/>
  <c r="C21" i="6"/>
  <c r="C18" i="6"/>
  <c r="C8" i="6"/>
  <c r="C9" i="6"/>
  <c r="C10" i="6"/>
  <c r="C11" i="6"/>
  <c r="C21" i="3"/>
  <c r="C18" i="3"/>
  <c r="C22" i="6"/>
  <c r="E19" i="5"/>
  <c r="C19" i="5"/>
  <c r="C8" i="5"/>
  <c r="C9" i="5"/>
  <c r="N24" i="6"/>
  <c r="C25" i="6"/>
  <c r="C10" i="5"/>
  <c r="C11" i="5"/>
  <c r="C7" i="4"/>
  <c r="C19" i="4"/>
  <c r="C17" i="4"/>
  <c r="C16" i="4"/>
  <c r="C6" i="4"/>
  <c r="C5" i="4"/>
  <c r="B5" i="4"/>
  <c r="O21" i="6"/>
  <c r="O17" i="6"/>
  <c r="O20" i="6"/>
  <c r="O16" i="6"/>
  <c r="O12" i="6"/>
  <c r="O5" i="6"/>
  <c r="O15" i="6"/>
  <c r="O10" i="6"/>
  <c r="O8" i="6"/>
  <c r="O14" i="6"/>
  <c r="O9" i="6"/>
  <c r="O13" i="6"/>
  <c r="C8" i="3"/>
  <c r="C11" i="4" s="1"/>
  <c r="C5" i="1"/>
  <c r="C6" i="1" s="1"/>
  <c r="C11" i="1" s="1"/>
  <c r="C22" i="4" l="1"/>
  <c r="C9" i="3"/>
  <c r="C9" i="4" s="1"/>
  <c r="C10" i="3" l="1"/>
  <c r="C11" i="3" l="1"/>
  <c r="C10" i="4"/>
  <c r="C22" i="3" l="1"/>
  <c r="C8" i="4"/>
</calcChain>
</file>

<file path=xl/sharedStrings.xml><?xml version="1.0" encoding="utf-8"?>
<sst xmlns="http://schemas.openxmlformats.org/spreadsheetml/2006/main" count="263" uniqueCount="49">
  <si>
    <t>Період відстрочки платежу (днів)</t>
  </si>
  <si>
    <t xml:space="preserve">Термін поставки (= кількість днів з моменту сплати авансу до моменту передачі товара покупцю) </t>
  </si>
  <si>
    <t>Ставка дисконтування, % річних</t>
  </si>
  <si>
    <t>Процент авансу, %%</t>
  </si>
  <si>
    <t>Приведена вартість з урахуванням строку поставки та умов оплати, грн.</t>
  </si>
  <si>
    <t>Митні витрати</t>
  </si>
  <si>
    <t>Сума пропозиції у грн.</t>
  </si>
  <si>
    <t xml:space="preserve"> -</t>
  </si>
  <si>
    <t>не заповнюється</t>
  </si>
  <si>
    <t>Базова цінова пропозиція</t>
  </si>
  <si>
    <t>Сума пропозиції приведена до умов поставки DDP , грн.</t>
  </si>
  <si>
    <t xml:space="preserve"> - </t>
  </si>
  <si>
    <t>Курс валюти:</t>
  </si>
  <si>
    <t>Назва валюти:</t>
  </si>
  <si>
    <t>Вказується сума пропозиції на умовах та у валюті Учасника</t>
  </si>
  <si>
    <t>Учасник заповнює тільки поля таблиці білого кольору!!!</t>
  </si>
  <si>
    <t>Посада, прізвище, ініціали, підпис уповноваженої особи Учасника, завірені печаткою</t>
  </si>
  <si>
    <r>
      <t>Ставка митних витрат (орієнтовно)(</t>
    </r>
    <r>
      <rPr>
        <b/>
        <sz val="12"/>
        <color rgb="FFFF0000"/>
        <rFont val="Calibri"/>
        <family val="2"/>
        <charset val="204"/>
      </rPr>
      <t>…...</t>
    </r>
    <r>
      <rPr>
        <b/>
        <i/>
        <sz val="12"/>
        <color rgb="FFFF0000"/>
        <rFont val="Calibri"/>
        <family val="2"/>
        <charset val="204"/>
      </rPr>
      <t>вказати код УКТ ЗЕД</t>
    </r>
    <r>
      <rPr>
        <b/>
        <sz val="12"/>
        <color indexed="8"/>
        <rFont val="Calibri"/>
        <family val="2"/>
        <charset val="204"/>
      </rPr>
      <t>)</t>
    </r>
  </si>
  <si>
    <t xml:space="preserve">Вказується  код УКТ ЗЕД та % ставка митних витрат </t>
  </si>
  <si>
    <t>ПДВ</t>
  </si>
  <si>
    <t xml:space="preserve">Таблиця 6.1. Додатку 6 
до документації </t>
  </si>
  <si>
    <t xml:space="preserve">6.1. Розрахунок приведеної вартості пропозицій  (до стандартних умов оплати з відтермінуванням платежу 30 днів та на умовах DDP) </t>
  </si>
  <si>
    <t>Вказується відсоток авансу(у випадку наявності)</t>
  </si>
  <si>
    <t>вказується термін поставки (у випадку авансу)</t>
  </si>
  <si>
    <t>вказується</t>
  </si>
  <si>
    <t>Вказується назва валюти та курс НБУ гривні до такої валюти на день початку прийому пропозицій на електронному майданчику</t>
  </si>
  <si>
    <t>заповнюється сума пропозиції без ПДВ</t>
  </si>
  <si>
    <t>вказується відсоток авансу</t>
  </si>
  <si>
    <t xml:space="preserve">Таблиця 6.2. Додатку 6 до документації </t>
  </si>
  <si>
    <t xml:space="preserve">6.2. Розрахунок приведеної вартості пропозицій  на умовах та у валюті Учасника </t>
  </si>
  <si>
    <t>Ставка митних витрат (орієнтовно)</t>
  </si>
  <si>
    <t>Знижена цінова пропозиція</t>
  </si>
  <si>
    <t>Сума пропозиції , грн. без ПДВ</t>
  </si>
  <si>
    <t>Сума за результатами аукціону, грн.</t>
  </si>
  <si>
    <t>Заповнюється сума отримана за результатами аукціону</t>
  </si>
  <si>
    <t>Вартість зниженої пропозиції на умовах та у валюті Учасника (ціна Контракту)  без ПДВ</t>
  </si>
  <si>
    <t>USD</t>
  </si>
  <si>
    <t xml:space="preserve">Послуги декларанта з митного оформлення (1 ВМД), грн. </t>
  </si>
  <si>
    <t xml:space="preserve">Послуги ЗМК (1 транспортний засіб), грн. </t>
  </si>
  <si>
    <t xml:space="preserve">Кі-сть партій (митних оформлень), що планується здійснити </t>
  </si>
  <si>
    <t>Кі-сть транспортних засобів, що планується використати для заявленого обєму</t>
  </si>
  <si>
    <t>Всього витрати на послуги декларанта з митного оформлення, грн.</t>
  </si>
  <si>
    <t xml:space="preserve">Всього витрати по ЗМК, грн. </t>
  </si>
  <si>
    <t xml:space="preserve">Вказується кількість партій (митних оформлень), що планується </t>
  </si>
  <si>
    <t xml:space="preserve">Вказується кількість транспортних засобів (автомобілів), що планується </t>
  </si>
  <si>
    <t xml:space="preserve"> </t>
  </si>
  <si>
    <t xml:space="preserve">Вказується кількість партій (к-сть митних оформлень), що планується </t>
  </si>
  <si>
    <t>Вказується кількість транспортних засобів (автомобілів), що планується. У випадку, якщо менше одно транспортного засобу - ставимо 1</t>
  </si>
  <si>
    <t xml:space="preserve">6.1. Розрахунок приведеної вартості пропозицій  (до стандартних умов оплати з відтермінуванням платежу 60 днів та на умовах DDP)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</si>
</sst>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4"/>
      <color theme="2" tint="-0.499984740745262"/>
      <name val="Calibri"/>
      <family val="2"/>
      <charset val="204"/>
    </font>
    <font>
      <b/>
      <sz val="14"/>
      <color rgb="FFC00000"/>
      <name val="Calibri"/>
      <family val="2"/>
      <charset val="204"/>
    </font>
    <font>
      <b/>
      <sz val="12"/>
      <color theme="2" tint="-0.499984740745262"/>
      <name val="Calibri"/>
      <family val="2"/>
      <charset val="204"/>
    </font>
    <font>
      <i/>
      <sz val="11"/>
      <color theme="4" tint="-0.49998474074526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color theme="4" tint="-0.49998474074526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2" tint="-0.749992370372631"/>
      <name val="Calibri"/>
      <family val="2"/>
      <charset val="204"/>
      <scheme val="minor"/>
    </font>
    <font>
      <sz val="12"/>
      <color theme="2" tint="-0.74999237037263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16"/>
      <color rgb="FFC00000"/>
      <name val="Calibri"/>
      <family val="2"/>
      <charset val="204"/>
    </font>
    <font>
      <i/>
      <sz val="12"/>
      <color theme="4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5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16" fillId="0" borderId="0" xfId="0" applyFont="1"/>
    <xf numFmtId="0" fontId="18" fillId="0" borderId="0" xfId="0" applyFont="1" applyAlignment="1">
      <alignment vertical="top"/>
    </xf>
    <xf numFmtId="4" fontId="0" fillId="0" borderId="0" xfId="0" applyNumberFormat="1"/>
    <xf numFmtId="9" fontId="1" fillId="0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21" fillId="2" borderId="4" xfId="0" applyNumberFormat="1" applyFont="1" applyFill="1" applyBorder="1" applyAlignment="1">
      <alignment horizontal="center" vertical="center"/>
    </xf>
    <xf numFmtId="9" fontId="12" fillId="2" borderId="4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8" fillId="0" borderId="0" xfId="0" applyFont="1" applyAlignment="1">
      <alignment vertical="top"/>
    </xf>
    <xf numFmtId="9" fontId="4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3" fontId="0" fillId="0" borderId="0" xfId="0" applyNumberFormat="1"/>
    <xf numFmtId="9" fontId="5" fillId="2" borderId="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4"/>
  <sheetViews>
    <sheetView showGridLines="0" workbookViewId="0">
      <selection activeCell="C10" sqref="C10"/>
    </sheetView>
  </sheetViews>
  <sheetFormatPr defaultRowHeight="15" x14ac:dyDescent="0.25"/>
  <cols>
    <col min="1" max="1" width="6.5703125" customWidth="1"/>
    <col min="2" max="2" width="48.7109375" customWidth="1"/>
    <col min="3" max="3" width="27.42578125" customWidth="1"/>
    <col min="4" max="4" width="4.7109375" customWidth="1"/>
    <col min="5" max="5" width="17" customWidth="1"/>
    <col min="11" max="11" width="11.5703125" customWidth="1"/>
  </cols>
  <sheetData>
    <row r="1" spans="1:16" ht="31.5" customHeight="1" x14ac:dyDescent="0.25">
      <c r="B1" s="19" t="s">
        <v>15</v>
      </c>
      <c r="F1" s="68" t="s">
        <v>20</v>
      </c>
      <c r="G1" s="69"/>
      <c r="H1" s="69"/>
      <c r="I1" s="69"/>
      <c r="J1" s="69"/>
      <c r="K1" s="69"/>
    </row>
    <row r="2" spans="1:16" ht="45.75" customHeight="1" x14ac:dyDescent="0.25">
      <c r="A2" s="72" t="s">
        <v>48</v>
      </c>
      <c r="B2" s="72"/>
      <c r="C2" s="72"/>
      <c r="D2" s="72"/>
      <c r="E2" s="72"/>
      <c r="F2" s="72"/>
      <c r="G2" s="72"/>
      <c r="H2" s="72"/>
    </row>
    <row r="3" spans="1:16" ht="15" customHeight="1" x14ac:dyDescent="0.25">
      <c r="A3" s="2"/>
      <c r="B3" s="2"/>
      <c r="C3" s="2"/>
      <c r="D3" s="2"/>
      <c r="E3" s="2"/>
      <c r="F3" s="2"/>
      <c r="G3" s="2"/>
      <c r="H3" s="2"/>
    </row>
    <row r="4" spans="1:16" ht="40.5" customHeight="1" x14ac:dyDescent="0.25">
      <c r="B4" s="8" t="s">
        <v>6</v>
      </c>
      <c r="C4" s="9"/>
      <c r="D4" t="s">
        <v>7</v>
      </c>
      <c r="E4" s="67" t="s">
        <v>26</v>
      </c>
      <c r="F4" s="67"/>
      <c r="G4" s="67"/>
      <c r="H4" s="16"/>
      <c r="I4" s="16"/>
      <c r="J4" s="16"/>
      <c r="K4" s="16"/>
    </row>
    <row r="5" spans="1:16" ht="18.75" customHeight="1" x14ac:dyDescent="0.25">
      <c r="B5" s="8" t="s">
        <v>19</v>
      </c>
      <c r="C5" s="9">
        <f>(C4)*0.2</f>
        <v>0</v>
      </c>
      <c r="D5" t="s">
        <v>7</v>
      </c>
      <c r="E5" s="66" t="s">
        <v>8</v>
      </c>
      <c r="F5" s="66"/>
      <c r="G5" s="18"/>
      <c r="H5" s="16"/>
      <c r="I5" s="16"/>
      <c r="J5" s="16"/>
      <c r="K5" s="16"/>
    </row>
    <row r="6" spans="1:16" ht="31.5" customHeight="1" x14ac:dyDescent="0.25">
      <c r="B6" s="8" t="s">
        <v>10</v>
      </c>
      <c r="C6" s="9">
        <f>C5+C4</f>
        <v>0</v>
      </c>
      <c r="D6" t="s">
        <v>7</v>
      </c>
      <c r="E6" s="66" t="s">
        <v>8</v>
      </c>
      <c r="F6" s="66"/>
      <c r="G6" s="18"/>
      <c r="H6" s="16"/>
      <c r="I6" s="16"/>
      <c r="J6" s="16"/>
      <c r="K6" s="16"/>
      <c r="O6" s="4"/>
      <c r="P6" s="4"/>
    </row>
    <row r="7" spans="1:16" ht="18.75" customHeight="1" x14ac:dyDescent="0.25">
      <c r="B7" s="8" t="s">
        <v>0</v>
      </c>
      <c r="C7" s="11">
        <v>60</v>
      </c>
      <c r="D7" t="s">
        <v>7</v>
      </c>
      <c r="E7" s="70" t="s">
        <v>24</v>
      </c>
      <c r="F7" s="70"/>
      <c r="G7" s="18"/>
      <c r="H7" s="16"/>
      <c r="I7" s="16"/>
      <c r="J7" s="16"/>
      <c r="K7" s="16"/>
    </row>
    <row r="8" spans="1:16" ht="73.5" customHeight="1" x14ac:dyDescent="0.25">
      <c r="B8" s="3" t="s">
        <v>1</v>
      </c>
      <c r="C8" s="1"/>
      <c r="D8" s="12" t="s">
        <v>7</v>
      </c>
      <c r="E8" s="71" t="s">
        <v>23</v>
      </c>
      <c r="F8" s="71"/>
      <c r="G8" s="18"/>
      <c r="H8" s="16"/>
      <c r="I8" s="16"/>
      <c r="J8" s="16"/>
      <c r="K8" s="16"/>
    </row>
    <row r="9" spans="1:16" ht="18.75" customHeight="1" x14ac:dyDescent="0.25">
      <c r="B9" s="3" t="s">
        <v>2</v>
      </c>
      <c r="C9" s="27">
        <v>0.17499999999999999</v>
      </c>
      <c r="D9" t="s">
        <v>7</v>
      </c>
      <c r="E9" s="66" t="s">
        <v>8</v>
      </c>
      <c r="F9" s="66"/>
      <c r="G9" s="18"/>
      <c r="H9" s="16"/>
      <c r="I9" s="16"/>
      <c r="J9" s="16"/>
      <c r="K9" s="16"/>
    </row>
    <row r="10" spans="1:16" ht="19.5" thickBot="1" x14ac:dyDescent="0.3">
      <c r="B10" s="15" t="s">
        <v>3</v>
      </c>
      <c r="C10" s="21"/>
      <c r="D10" t="s">
        <v>11</v>
      </c>
      <c r="E10" s="17" t="s">
        <v>27</v>
      </c>
      <c r="F10" s="16"/>
      <c r="G10" s="16"/>
      <c r="H10" s="16"/>
      <c r="I10" s="16"/>
      <c r="J10" s="16"/>
      <c r="K10" s="16"/>
    </row>
    <row r="11" spans="1:16" ht="38.25" customHeight="1" thickBot="1" x14ac:dyDescent="0.3">
      <c r="B11" s="13" t="s">
        <v>4</v>
      </c>
      <c r="C11" s="14">
        <f>C6+(C6*C10*(60+C8)+C6*(100%-C10)*(60-C7))*C9/365</f>
        <v>0</v>
      </c>
      <c r="D11" s="12" t="s">
        <v>7</v>
      </c>
      <c r="E11" s="66" t="s">
        <v>8</v>
      </c>
      <c r="F11" s="66"/>
      <c r="G11" s="16"/>
      <c r="H11" s="16"/>
      <c r="I11" s="16"/>
      <c r="J11" s="16"/>
      <c r="K11" s="16"/>
    </row>
    <row r="12" spans="1:16" x14ac:dyDescent="0.25">
      <c r="C12" s="63"/>
    </row>
    <row r="15" spans="1:16" s="25" customFormat="1" x14ac:dyDescent="0.25"/>
    <row r="16" spans="1:16" s="25" customFormat="1" ht="15.75" x14ac:dyDescent="0.25">
      <c r="B16" s="26" t="s">
        <v>16</v>
      </c>
    </row>
    <row r="20" spans="3:3" x14ac:dyDescent="0.25">
      <c r="C20" s="20"/>
    </row>
    <row r="24" spans="3:3" x14ac:dyDescent="0.25">
      <c r="C24" s="20"/>
    </row>
  </sheetData>
  <mergeCells count="9">
    <mergeCell ref="E11:F11"/>
    <mergeCell ref="E4:G4"/>
    <mergeCell ref="F1:K1"/>
    <mergeCell ref="E5:F5"/>
    <mergeCell ref="E6:F6"/>
    <mergeCell ref="E7:F7"/>
    <mergeCell ref="E8:F8"/>
    <mergeCell ref="E9:F9"/>
    <mergeCell ref="A2:H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3"/>
  <sheetViews>
    <sheetView showGridLines="0" topLeftCell="A10" workbookViewId="0">
      <selection activeCell="C22" sqref="C22"/>
    </sheetView>
  </sheetViews>
  <sheetFormatPr defaultRowHeight="15" outlineLevelCol="1" x14ac:dyDescent="0.25"/>
  <cols>
    <col min="1" max="1" width="6.5703125" customWidth="1"/>
    <col min="2" max="2" width="48.7109375" customWidth="1"/>
    <col min="3" max="3" width="29" customWidth="1"/>
    <col min="4" max="4" width="4.7109375" hidden="1" customWidth="1" outlineLevel="1"/>
    <col min="5" max="5" width="0" hidden="1" customWidth="1" outlineLevel="1"/>
    <col min="6" max="6" width="12.5703125" hidden="1" customWidth="1" outlineLevel="1"/>
    <col min="7" max="10" width="0" hidden="1" customWidth="1" outlineLevel="1"/>
    <col min="11" max="11" width="11.5703125" hidden="1" customWidth="1" outlineLevel="1"/>
    <col min="12" max="13" width="0" hidden="1" customWidth="1" outlineLevel="1"/>
    <col min="14" max="14" width="12.140625" bestFit="1" customWidth="1" collapsed="1"/>
    <col min="15" max="15" width="16.42578125" customWidth="1"/>
    <col min="16" max="16" width="13" customWidth="1"/>
  </cols>
  <sheetData>
    <row r="1" spans="1:21" ht="31.5" customHeight="1" x14ac:dyDescent="0.25">
      <c r="B1" s="19" t="s">
        <v>15</v>
      </c>
      <c r="F1" s="68" t="s">
        <v>20</v>
      </c>
      <c r="G1" s="69"/>
      <c r="H1" s="69"/>
      <c r="I1" s="69"/>
      <c r="J1" s="69"/>
      <c r="K1" s="69"/>
    </row>
    <row r="2" spans="1:21" ht="45.75" customHeight="1" x14ac:dyDescent="0.25">
      <c r="A2" s="72" t="s">
        <v>48</v>
      </c>
      <c r="B2" s="72"/>
      <c r="C2" s="72"/>
      <c r="D2" s="72"/>
      <c r="E2" s="72"/>
      <c r="F2" s="72"/>
      <c r="G2" s="72"/>
      <c r="H2" s="72"/>
    </row>
    <row r="3" spans="1:21" ht="15" customHeight="1" x14ac:dyDescent="0.25">
      <c r="A3" s="2"/>
      <c r="B3" s="2"/>
      <c r="C3" s="2"/>
      <c r="D3" s="2"/>
      <c r="E3" s="2"/>
      <c r="F3" s="2"/>
      <c r="G3" s="2"/>
      <c r="H3" s="2"/>
    </row>
    <row r="4" spans="1:21" ht="27.75" customHeight="1" x14ac:dyDescent="0.25">
      <c r="A4" s="7"/>
      <c r="B4" s="10" t="s">
        <v>13</v>
      </c>
      <c r="C4" s="8" t="s">
        <v>12</v>
      </c>
      <c r="E4" s="5"/>
      <c r="F4" s="2"/>
    </row>
    <row r="5" spans="1:21" ht="48" customHeight="1" x14ac:dyDescent="0.25">
      <c r="A5" s="6"/>
      <c r="B5" s="53" t="s">
        <v>36</v>
      </c>
      <c r="C5" s="22">
        <v>0</v>
      </c>
      <c r="D5" s="12" t="s">
        <v>7</v>
      </c>
      <c r="E5" s="67" t="s">
        <v>25</v>
      </c>
      <c r="F5" s="67"/>
      <c r="G5" s="67"/>
      <c r="H5" s="67"/>
      <c r="I5" s="67"/>
      <c r="J5" s="67"/>
      <c r="K5" s="67"/>
      <c r="N5" s="34" t="s">
        <v>7</v>
      </c>
      <c r="O5" s="67" t="s">
        <v>25</v>
      </c>
      <c r="P5" s="67"/>
      <c r="Q5" s="67"/>
      <c r="R5" s="67"/>
      <c r="S5" s="67"/>
      <c r="T5" s="67"/>
      <c r="U5" s="67"/>
    </row>
    <row r="6" spans="1:21" ht="31.5" x14ac:dyDescent="0.25">
      <c r="A6" s="2"/>
      <c r="B6" s="24" t="s">
        <v>17</v>
      </c>
      <c r="C6" s="23">
        <v>0</v>
      </c>
      <c r="D6" t="s">
        <v>7</v>
      </c>
      <c r="E6" s="67" t="s">
        <v>18</v>
      </c>
      <c r="F6" s="67"/>
      <c r="G6" s="67"/>
      <c r="H6" s="67"/>
      <c r="I6" s="67"/>
      <c r="J6" s="67"/>
      <c r="K6" s="67"/>
      <c r="N6" s="28" t="s">
        <v>7</v>
      </c>
      <c r="O6" s="67" t="s">
        <v>18</v>
      </c>
      <c r="P6" s="67"/>
      <c r="Q6" s="67"/>
      <c r="R6" s="67"/>
      <c r="S6" s="67"/>
      <c r="T6" s="67"/>
      <c r="U6" s="67"/>
    </row>
    <row r="7" spans="1:21" ht="18.75" x14ac:dyDescent="0.25">
      <c r="B7" s="8" t="s">
        <v>9</v>
      </c>
      <c r="C7" s="22">
        <v>0</v>
      </c>
      <c r="D7" t="s">
        <v>7</v>
      </c>
      <c r="E7" s="67" t="s">
        <v>14</v>
      </c>
      <c r="F7" s="67"/>
      <c r="G7" s="67"/>
      <c r="H7" s="67"/>
      <c r="I7" s="67"/>
      <c r="J7" s="67"/>
      <c r="K7" s="67"/>
      <c r="N7" s="28" t="s">
        <v>7</v>
      </c>
      <c r="O7" s="67" t="s">
        <v>14</v>
      </c>
      <c r="P7" s="67"/>
      <c r="Q7" s="67"/>
      <c r="R7" s="67"/>
      <c r="S7" s="67"/>
      <c r="T7" s="67"/>
      <c r="U7" s="67"/>
    </row>
    <row r="8" spans="1:21" ht="18.75" customHeight="1" x14ac:dyDescent="0.25">
      <c r="B8" s="8" t="s">
        <v>6</v>
      </c>
      <c r="C8" s="9">
        <f>C7*C5</f>
        <v>0</v>
      </c>
      <c r="D8" t="s">
        <v>7</v>
      </c>
      <c r="E8" s="73" t="s">
        <v>8</v>
      </c>
      <c r="F8" s="73"/>
      <c r="G8" s="73"/>
      <c r="H8" s="16"/>
      <c r="I8" s="16"/>
      <c r="J8" s="16"/>
      <c r="K8" s="16"/>
      <c r="N8" s="28" t="s">
        <v>7</v>
      </c>
      <c r="O8" s="73" t="s">
        <v>8</v>
      </c>
      <c r="P8" s="73"/>
      <c r="Q8" s="73"/>
      <c r="R8" s="42"/>
      <c r="S8" s="42"/>
      <c r="T8" s="42"/>
      <c r="U8" s="42"/>
    </row>
    <row r="9" spans="1:21" ht="18.75" customHeight="1" x14ac:dyDescent="0.25">
      <c r="B9" s="8" t="s">
        <v>5</v>
      </c>
      <c r="C9" s="9">
        <f>C8*C6%</f>
        <v>0</v>
      </c>
      <c r="D9" t="s">
        <v>7</v>
      </c>
      <c r="E9" s="66" t="s">
        <v>8</v>
      </c>
      <c r="F9" s="66"/>
      <c r="G9" s="18"/>
      <c r="H9" s="16"/>
      <c r="I9" s="16"/>
      <c r="J9" s="16"/>
      <c r="K9" s="16"/>
      <c r="N9" s="28" t="s">
        <v>7</v>
      </c>
      <c r="O9" s="66" t="s">
        <v>8</v>
      </c>
      <c r="P9" s="66"/>
      <c r="Q9" s="18"/>
      <c r="R9" s="42"/>
      <c r="S9" s="42"/>
      <c r="T9" s="42"/>
      <c r="U9" s="42"/>
    </row>
    <row r="10" spans="1:21" ht="18.75" customHeight="1" x14ac:dyDescent="0.25">
      <c r="B10" s="8" t="s">
        <v>19</v>
      </c>
      <c r="C10" s="9">
        <f>(C8+C9)*0.2</f>
        <v>0</v>
      </c>
      <c r="D10" t="s">
        <v>7</v>
      </c>
      <c r="E10" s="66" t="s">
        <v>8</v>
      </c>
      <c r="F10" s="66"/>
      <c r="G10" s="18"/>
      <c r="H10" s="16"/>
      <c r="I10" s="16"/>
      <c r="J10" s="16"/>
      <c r="K10" s="16"/>
      <c r="N10" s="28" t="s">
        <v>7</v>
      </c>
      <c r="O10" s="66" t="s">
        <v>8</v>
      </c>
      <c r="P10" s="66"/>
      <c r="Q10" s="18"/>
      <c r="R10" s="42"/>
      <c r="S10" s="42"/>
      <c r="T10" s="42"/>
      <c r="U10" s="42"/>
    </row>
    <row r="11" spans="1:21" ht="31.5" customHeight="1" x14ac:dyDescent="0.25">
      <c r="B11" s="8" t="s">
        <v>10</v>
      </c>
      <c r="C11" s="9">
        <f>C10+C9+C8</f>
        <v>0</v>
      </c>
      <c r="D11" t="s">
        <v>7</v>
      </c>
      <c r="E11" s="66" t="s">
        <v>8</v>
      </c>
      <c r="F11" s="66"/>
      <c r="G11" s="18"/>
      <c r="H11" s="16"/>
      <c r="I11" s="16"/>
      <c r="J11" s="16"/>
      <c r="K11" s="16"/>
      <c r="N11" s="28" t="s">
        <v>7</v>
      </c>
      <c r="O11" s="66" t="s">
        <v>8</v>
      </c>
      <c r="P11" s="66"/>
      <c r="Q11" s="18"/>
      <c r="R11" s="42"/>
      <c r="S11" s="42"/>
      <c r="T11" s="42"/>
      <c r="U11" s="42"/>
    </row>
    <row r="12" spans="1:21" ht="23.25" customHeight="1" x14ac:dyDescent="0.25">
      <c r="B12" s="8" t="s">
        <v>0</v>
      </c>
      <c r="C12" s="11">
        <v>0</v>
      </c>
      <c r="D12" t="s">
        <v>7</v>
      </c>
      <c r="E12" s="70" t="s">
        <v>24</v>
      </c>
      <c r="F12" s="70"/>
      <c r="G12" s="18"/>
      <c r="H12" s="16"/>
      <c r="I12" s="16"/>
      <c r="J12" s="16"/>
      <c r="K12" s="16"/>
      <c r="N12" s="28" t="s">
        <v>7</v>
      </c>
      <c r="O12" s="70" t="s">
        <v>24</v>
      </c>
      <c r="P12" s="70"/>
      <c r="Q12" s="18"/>
      <c r="R12" s="42"/>
      <c r="S12" s="42"/>
      <c r="T12" s="42"/>
      <c r="U12" s="42"/>
    </row>
    <row r="13" spans="1:21" ht="54" customHeight="1" x14ac:dyDescent="0.25">
      <c r="B13" s="3" t="s">
        <v>1</v>
      </c>
      <c r="C13" s="1">
        <v>100</v>
      </c>
      <c r="D13" s="12" t="s">
        <v>7</v>
      </c>
      <c r="E13" s="71" t="s">
        <v>23</v>
      </c>
      <c r="F13" s="71"/>
      <c r="G13" s="18"/>
      <c r="H13" s="16"/>
      <c r="I13" s="16"/>
      <c r="J13" s="16"/>
      <c r="K13" s="16"/>
      <c r="N13" s="34" t="s">
        <v>7</v>
      </c>
      <c r="O13" s="71" t="s">
        <v>23</v>
      </c>
      <c r="P13" s="71"/>
      <c r="Q13" s="18"/>
      <c r="R13" s="42"/>
      <c r="S13" s="42"/>
      <c r="T13" s="42"/>
      <c r="U13" s="42"/>
    </row>
    <row r="14" spans="1:21" ht="18.75" customHeight="1" x14ac:dyDescent="0.25">
      <c r="B14" s="3" t="s">
        <v>2</v>
      </c>
      <c r="C14" s="27">
        <v>0.17499999999999999</v>
      </c>
      <c r="D14" t="s">
        <v>7</v>
      </c>
      <c r="E14" s="66" t="s">
        <v>8</v>
      </c>
      <c r="F14" s="66"/>
      <c r="G14" s="18"/>
      <c r="H14" s="16"/>
      <c r="I14" s="16"/>
      <c r="J14" s="16"/>
      <c r="K14" s="16"/>
      <c r="N14" s="28" t="s">
        <v>7</v>
      </c>
      <c r="O14" s="66" t="s">
        <v>8</v>
      </c>
      <c r="P14" s="66"/>
      <c r="Q14" s="18"/>
      <c r="R14" s="42"/>
      <c r="S14" s="42"/>
      <c r="T14" s="42"/>
      <c r="U14" s="42"/>
    </row>
    <row r="15" spans="1:21" ht="18.75" x14ac:dyDescent="0.25">
      <c r="B15" s="15" t="s">
        <v>3</v>
      </c>
      <c r="C15" s="21">
        <v>0.7</v>
      </c>
      <c r="D15" t="s">
        <v>11</v>
      </c>
      <c r="E15" s="17" t="s">
        <v>22</v>
      </c>
      <c r="F15" s="16"/>
      <c r="G15" s="16"/>
      <c r="H15" s="16"/>
      <c r="I15" s="16"/>
      <c r="J15" s="16"/>
      <c r="K15" s="16"/>
      <c r="N15" s="28" t="s">
        <v>11</v>
      </c>
      <c r="O15" s="43" t="s">
        <v>22</v>
      </c>
      <c r="P15" s="42"/>
      <c r="Q15" s="42"/>
      <c r="R15" s="42"/>
      <c r="S15" s="42"/>
      <c r="T15" s="42"/>
      <c r="U15" s="42"/>
    </row>
    <row r="16" spans="1:21" s="28" customFormat="1" ht="31.5" x14ac:dyDescent="0.25">
      <c r="B16" s="15" t="s">
        <v>37</v>
      </c>
      <c r="C16" s="64">
        <v>5450</v>
      </c>
      <c r="D16" s="28" t="s">
        <v>11</v>
      </c>
      <c r="E16" s="66" t="s">
        <v>8</v>
      </c>
      <c r="F16" s="66"/>
      <c r="G16" s="42"/>
      <c r="H16" s="42"/>
      <c r="I16" s="42"/>
      <c r="J16" s="42"/>
      <c r="K16" s="42"/>
      <c r="N16" s="28" t="s">
        <v>11</v>
      </c>
      <c r="O16" s="66" t="s">
        <v>8</v>
      </c>
      <c r="P16" s="66"/>
      <c r="Q16" s="42"/>
      <c r="R16" s="42"/>
      <c r="S16" s="42"/>
      <c r="T16" s="42"/>
      <c r="U16" s="42"/>
    </row>
    <row r="17" spans="2:21" s="28" customFormat="1" ht="31.5" x14ac:dyDescent="0.25">
      <c r="B17" s="15" t="s">
        <v>39</v>
      </c>
      <c r="C17" s="59"/>
      <c r="D17" s="28" t="s">
        <v>11</v>
      </c>
      <c r="E17" s="43" t="s">
        <v>43</v>
      </c>
      <c r="F17" s="42"/>
      <c r="G17" s="42"/>
      <c r="H17" s="42"/>
      <c r="I17" s="42"/>
      <c r="J17" s="42"/>
      <c r="K17" s="42"/>
      <c r="N17" s="28" t="s">
        <v>11</v>
      </c>
      <c r="O17" s="43" t="s">
        <v>46</v>
      </c>
      <c r="P17" s="42"/>
      <c r="Q17" s="42"/>
      <c r="R17" s="42"/>
      <c r="S17" s="42"/>
      <c r="T17" s="42"/>
      <c r="U17" s="42"/>
    </row>
    <row r="18" spans="2:21" s="28" customFormat="1" ht="31.5" x14ac:dyDescent="0.25">
      <c r="B18" s="15" t="s">
        <v>41</v>
      </c>
      <c r="C18" s="60">
        <f>C16*C17</f>
        <v>0</v>
      </c>
      <c r="D18" s="28" t="s">
        <v>11</v>
      </c>
      <c r="E18" s="66" t="s">
        <v>8</v>
      </c>
      <c r="F18" s="66"/>
      <c r="G18" s="42"/>
      <c r="H18" s="42"/>
      <c r="I18" s="42"/>
      <c r="J18" s="42"/>
      <c r="K18" s="42"/>
      <c r="N18" s="28" t="s">
        <v>11</v>
      </c>
      <c r="O18" s="66" t="s">
        <v>8</v>
      </c>
      <c r="P18" s="66"/>
      <c r="Q18" s="42"/>
      <c r="R18" s="42"/>
      <c r="S18" s="42"/>
      <c r="T18" s="42"/>
      <c r="U18" s="42"/>
    </row>
    <row r="19" spans="2:21" s="28" customFormat="1" ht="28.5" customHeight="1" x14ac:dyDescent="0.25">
      <c r="B19" s="8" t="s">
        <v>38</v>
      </c>
      <c r="C19" s="9">
        <v>1244</v>
      </c>
      <c r="D19" s="28" t="s">
        <v>11</v>
      </c>
      <c r="E19" s="43" t="s">
        <v>44</v>
      </c>
      <c r="F19" s="42"/>
      <c r="G19" s="42"/>
      <c r="H19" s="42"/>
      <c r="I19" s="42"/>
      <c r="J19" s="42"/>
      <c r="K19" s="42"/>
      <c r="N19" s="28" t="s">
        <v>11</v>
      </c>
      <c r="O19" s="66" t="s">
        <v>8</v>
      </c>
      <c r="P19" s="66"/>
      <c r="Q19" s="42"/>
      <c r="R19" s="42"/>
      <c r="S19" s="42"/>
      <c r="T19" s="42"/>
      <c r="U19" s="42"/>
    </row>
    <row r="20" spans="2:21" s="28" customFormat="1" ht="63.75" customHeight="1" x14ac:dyDescent="0.25">
      <c r="B20" s="8" t="s">
        <v>40</v>
      </c>
      <c r="C20" s="61"/>
      <c r="D20" s="28" t="s">
        <v>11</v>
      </c>
      <c r="E20" s="43" t="s">
        <v>22</v>
      </c>
      <c r="F20" s="42"/>
      <c r="G20" s="42"/>
      <c r="H20" s="42"/>
      <c r="I20" s="42"/>
      <c r="J20" s="42"/>
      <c r="K20" s="42"/>
      <c r="N20" s="28" t="s">
        <v>11</v>
      </c>
      <c r="O20" s="71" t="s">
        <v>47</v>
      </c>
      <c r="P20" s="71"/>
      <c r="Q20" s="71"/>
      <c r="R20" s="71"/>
      <c r="S20" s="42"/>
      <c r="T20" s="42"/>
      <c r="U20" s="42"/>
    </row>
    <row r="21" spans="2:21" s="28" customFormat="1" ht="42" customHeight="1" x14ac:dyDescent="0.25">
      <c r="B21" s="8" t="s">
        <v>42</v>
      </c>
      <c r="C21" s="60">
        <f>C20*C19</f>
        <v>0</v>
      </c>
      <c r="D21" s="28" t="s">
        <v>11</v>
      </c>
      <c r="E21" s="66" t="s">
        <v>8</v>
      </c>
      <c r="F21" s="66"/>
      <c r="G21" s="42" t="s">
        <v>45</v>
      </c>
      <c r="H21" s="42"/>
      <c r="I21" s="42"/>
      <c r="J21" s="42"/>
      <c r="K21" s="42"/>
      <c r="N21" s="28" t="s">
        <v>11</v>
      </c>
      <c r="O21" s="66" t="s">
        <v>8</v>
      </c>
      <c r="P21" s="66"/>
      <c r="Q21" s="42"/>
      <c r="R21" s="42"/>
      <c r="S21" s="42"/>
      <c r="T21" s="42"/>
      <c r="U21" s="42"/>
    </row>
    <row r="22" spans="2:21" ht="42" customHeight="1" thickBot="1" x14ac:dyDescent="0.3">
      <c r="B22" s="57" t="s">
        <v>4</v>
      </c>
      <c r="C22" s="58">
        <f>C11+(C8*C15*(60+C13)+C8*(100%-C15)*(60-C12))*C14/365+C18+C21</f>
        <v>0</v>
      </c>
      <c r="D22" s="12" t="s">
        <v>7</v>
      </c>
      <c r="E22" s="66" t="s">
        <v>8</v>
      </c>
      <c r="F22" s="66"/>
      <c r="G22" s="16"/>
      <c r="H22" s="16"/>
      <c r="I22" s="16"/>
      <c r="J22" s="16"/>
      <c r="K22" s="16"/>
      <c r="N22" s="34" t="s">
        <v>7</v>
      </c>
      <c r="O22" s="66" t="s">
        <v>8</v>
      </c>
      <c r="P22" s="66"/>
      <c r="Q22" s="42"/>
      <c r="R22" s="42"/>
      <c r="S22" s="42"/>
      <c r="T22" s="42"/>
      <c r="U22" s="42"/>
    </row>
    <row r="24" spans="2:21" x14ac:dyDescent="0.25">
      <c r="N24" s="51"/>
    </row>
    <row r="26" spans="2:21" s="25" customFormat="1" x14ac:dyDescent="0.25"/>
    <row r="27" spans="2:21" s="25" customFormat="1" ht="15.75" x14ac:dyDescent="0.25">
      <c r="B27" s="26" t="s">
        <v>16</v>
      </c>
    </row>
    <row r="29" spans="2:21" x14ac:dyDescent="0.25">
      <c r="C29" s="20"/>
    </row>
    <row r="33" spans="3:3" x14ac:dyDescent="0.25">
      <c r="C33" s="20"/>
    </row>
  </sheetData>
  <mergeCells count="32">
    <mergeCell ref="O16:P16"/>
    <mergeCell ref="O18:P18"/>
    <mergeCell ref="O21:P21"/>
    <mergeCell ref="O22:P22"/>
    <mergeCell ref="O19:P19"/>
    <mergeCell ref="O20:R20"/>
    <mergeCell ref="O10:P10"/>
    <mergeCell ref="O11:P11"/>
    <mergeCell ref="O12:P12"/>
    <mergeCell ref="O13:P13"/>
    <mergeCell ref="O14:P14"/>
    <mergeCell ref="O5:U5"/>
    <mergeCell ref="O6:U6"/>
    <mergeCell ref="O7:U7"/>
    <mergeCell ref="O8:Q8"/>
    <mergeCell ref="O9:P9"/>
    <mergeCell ref="E22:F22"/>
    <mergeCell ref="E9:F9"/>
    <mergeCell ref="E10:F10"/>
    <mergeCell ref="E11:F11"/>
    <mergeCell ref="E12:F12"/>
    <mergeCell ref="E13:F13"/>
    <mergeCell ref="E14:F14"/>
    <mergeCell ref="E16:F16"/>
    <mergeCell ref="E18:F18"/>
    <mergeCell ref="E21:F21"/>
    <mergeCell ref="E8:G8"/>
    <mergeCell ref="F1:K1"/>
    <mergeCell ref="A2:H2"/>
    <mergeCell ref="E5:K5"/>
    <mergeCell ref="E6:K6"/>
    <mergeCell ref="E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33"/>
  <sheetViews>
    <sheetView showGridLines="0" topLeftCell="A6" workbookViewId="0">
      <selection activeCell="N24" sqref="N24"/>
    </sheetView>
  </sheetViews>
  <sheetFormatPr defaultRowHeight="15" outlineLevelCol="1" x14ac:dyDescent="0.25"/>
  <cols>
    <col min="1" max="1" width="6.5703125" style="28" customWidth="1"/>
    <col min="2" max="2" width="48.7109375" style="28" customWidth="1"/>
    <col min="3" max="3" width="27.42578125" style="28" customWidth="1"/>
    <col min="4" max="4" width="4.7109375" style="28" hidden="1" customWidth="1" outlineLevel="1"/>
    <col min="5" max="5" width="0" style="28" hidden="1" customWidth="1" outlineLevel="1"/>
    <col min="6" max="6" width="12.5703125" style="28" hidden="1" customWidth="1" outlineLevel="1"/>
    <col min="7" max="10" width="0" style="28" hidden="1" customWidth="1" outlineLevel="1"/>
    <col min="11" max="11" width="11.5703125" style="28" hidden="1" customWidth="1" outlineLevel="1"/>
    <col min="12" max="13" width="0" style="28" hidden="1" customWidth="1" outlineLevel="1"/>
    <col min="14" max="14" width="9.140625" style="28" collapsed="1"/>
    <col min="15" max="15" width="19.42578125" style="28" customWidth="1"/>
    <col min="16" max="16384" width="9.140625" style="28"/>
  </cols>
  <sheetData>
    <row r="1" spans="1:16" ht="31.5" customHeight="1" x14ac:dyDescent="0.25">
      <c r="B1" s="49" t="s">
        <v>15</v>
      </c>
      <c r="F1" s="68" t="s">
        <v>20</v>
      </c>
      <c r="G1" s="69"/>
      <c r="H1" s="69"/>
      <c r="I1" s="69"/>
      <c r="J1" s="69"/>
      <c r="K1" s="69"/>
    </row>
    <row r="2" spans="1:16" ht="45.75" customHeight="1" x14ac:dyDescent="0.25">
      <c r="A2" s="72" t="s">
        <v>21</v>
      </c>
      <c r="B2" s="72"/>
      <c r="C2" s="72"/>
      <c r="D2" s="72"/>
      <c r="E2" s="72"/>
      <c r="F2" s="72"/>
      <c r="G2" s="72"/>
      <c r="H2" s="72"/>
    </row>
    <row r="3" spans="1:16" ht="15" customHeight="1" x14ac:dyDescent="0.25">
      <c r="A3" s="29"/>
      <c r="B3" s="29"/>
      <c r="C3" s="29"/>
      <c r="D3" s="29"/>
      <c r="E3" s="29"/>
      <c r="F3" s="29"/>
      <c r="G3" s="29"/>
      <c r="H3" s="29"/>
    </row>
    <row r="4" spans="1:16" ht="27.75" customHeight="1" x14ac:dyDescent="0.25">
      <c r="A4" s="33"/>
      <c r="B4" s="10" t="s">
        <v>13</v>
      </c>
      <c r="C4" s="8" t="s">
        <v>12</v>
      </c>
      <c r="E4" s="31"/>
      <c r="F4" s="29"/>
    </row>
    <row r="5" spans="1:16" ht="48" customHeight="1" x14ac:dyDescent="0.25">
      <c r="A5" s="32"/>
      <c r="B5" s="53" t="s">
        <v>36</v>
      </c>
      <c r="C5" s="22">
        <v>31</v>
      </c>
      <c r="D5" s="34" t="s">
        <v>7</v>
      </c>
      <c r="E5" s="67" t="s">
        <v>25</v>
      </c>
      <c r="F5" s="67"/>
      <c r="G5" s="67"/>
      <c r="H5" s="67"/>
      <c r="I5" s="67"/>
      <c r="J5" s="67"/>
      <c r="K5" s="67"/>
      <c r="O5" s="28" t="str">
        <f>VLOOKUP(B5,'Таб.6.2_НЕРЕЗ (відкат у валюту)'!$B$5:$B$22,1,0)</f>
        <v>USD</v>
      </c>
    </row>
    <row r="6" spans="1:16" ht="31.5" x14ac:dyDescent="0.25">
      <c r="A6" s="29"/>
      <c r="B6" s="53" t="s">
        <v>17</v>
      </c>
      <c r="C6" s="23">
        <v>10</v>
      </c>
      <c r="D6" s="28" t="s">
        <v>7</v>
      </c>
      <c r="E6" s="67" t="s">
        <v>18</v>
      </c>
      <c r="F6" s="67"/>
      <c r="G6" s="67"/>
      <c r="H6" s="67"/>
      <c r="I6" s="67"/>
      <c r="J6" s="67"/>
      <c r="K6" s="67"/>
    </row>
    <row r="7" spans="1:16" ht="18.75" x14ac:dyDescent="0.25">
      <c r="B7" s="8" t="s">
        <v>9</v>
      </c>
      <c r="C7" s="22">
        <v>5000</v>
      </c>
      <c r="D7" s="28" t="s">
        <v>7</v>
      </c>
      <c r="E7" s="67" t="s">
        <v>14</v>
      </c>
      <c r="F7" s="67"/>
      <c r="G7" s="67"/>
      <c r="H7" s="67"/>
      <c r="I7" s="67"/>
      <c r="J7" s="67"/>
      <c r="K7" s="67"/>
    </row>
    <row r="8" spans="1:16" ht="18.75" customHeight="1" x14ac:dyDescent="0.25">
      <c r="B8" s="8" t="s">
        <v>6</v>
      </c>
      <c r="C8" s="9">
        <f>C7*C5</f>
        <v>155000</v>
      </c>
      <c r="D8" s="28" t="s">
        <v>7</v>
      </c>
      <c r="E8" s="73" t="s">
        <v>8</v>
      </c>
      <c r="F8" s="73"/>
      <c r="G8" s="73"/>
      <c r="H8" s="42"/>
      <c r="I8" s="42"/>
      <c r="J8" s="42"/>
      <c r="K8" s="42"/>
      <c r="O8" s="28" t="str">
        <f>VLOOKUP(B8,'Таб.6.2_НЕРЕЗ (відкат у валюту)'!$B$5:$B$22,1,0)</f>
        <v>Сума пропозиції у грн.</v>
      </c>
    </row>
    <row r="9" spans="1:16" ht="18.75" customHeight="1" x14ac:dyDescent="0.25">
      <c r="B9" s="8" t="s">
        <v>5</v>
      </c>
      <c r="C9" s="9">
        <f>C8*C6%</f>
        <v>15500</v>
      </c>
      <c r="D9" s="28" t="s">
        <v>7</v>
      </c>
      <c r="E9" s="66" t="s">
        <v>8</v>
      </c>
      <c r="F9" s="66"/>
      <c r="G9" s="18"/>
      <c r="H9" s="42"/>
      <c r="I9" s="42"/>
      <c r="J9" s="42"/>
      <c r="K9" s="42"/>
      <c r="O9" s="28" t="str">
        <f>VLOOKUP(B9,'Таб.6.2_НЕРЕЗ (відкат у валюту)'!$B$5:$B$22,1,0)</f>
        <v>Митні витрати</v>
      </c>
    </row>
    <row r="10" spans="1:16" ht="18.75" customHeight="1" x14ac:dyDescent="0.25">
      <c r="B10" s="8" t="s">
        <v>19</v>
      </c>
      <c r="C10" s="9">
        <f>(C8+C9)*0.2</f>
        <v>34100</v>
      </c>
      <c r="D10" s="28" t="s">
        <v>7</v>
      </c>
      <c r="E10" s="66" t="s">
        <v>8</v>
      </c>
      <c r="F10" s="66"/>
      <c r="G10" s="18"/>
      <c r="H10" s="42"/>
      <c r="I10" s="42"/>
      <c r="J10" s="42"/>
      <c r="K10" s="42"/>
      <c r="O10" s="28" t="str">
        <f>VLOOKUP(B10,'Таб.6.2_НЕРЕЗ (відкат у валюту)'!$B$5:$B$22,1,0)</f>
        <v>ПДВ</v>
      </c>
    </row>
    <row r="11" spans="1:16" ht="31.5" customHeight="1" x14ac:dyDescent="0.25">
      <c r="B11" s="8" t="s">
        <v>10</v>
      </c>
      <c r="C11" s="9">
        <f>C10+C9+C8</f>
        <v>204600</v>
      </c>
      <c r="D11" s="28" t="s">
        <v>7</v>
      </c>
      <c r="E11" s="66" t="s">
        <v>8</v>
      </c>
      <c r="F11" s="66"/>
      <c r="G11" s="18"/>
      <c r="H11" s="42"/>
      <c r="I11" s="42"/>
      <c r="J11" s="42"/>
      <c r="K11" s="42"/>
      <c r="P11" s="30"/>
    </row>
    <row r="12" spans="1:16" ht="23.25" customHeight="1" x14ac:dyDescent="0.25">
      <c r="B12" s="8" t="s">
        <v>0</v>
      </c>
      <c r="C12" s="11">
        <v>30</v>
      </c>
      <c r="D12" s="28" t="s">
        <v>7</v>
      </c>
      <c r="E12" s="70" t="s">
        <v>24</v>
      </c>
      <c r="F12" s="70"/>
      <c r="G12" s="18"/>
      <c r="H12" s="42"/>
      <c r="I12" s="42"/>
      <c r="J12" s="42"/>
      <c r="K12" s="42"/>
      <c r="O12" s="28" t="str">
        <f>VLOOKUP(B12,'Таб.6.2_НЕРЕЗ (відкат у валюту)'!$B$5:$B$22,1,0)</f>
        <v>Період відстрочки платежу (днів)</v>
      </c>
    </row>
    <row r="13" spans="1:16" ht="54" customHeight="1" x14ac:dyDescent="0.25">
      <c r="B13" s="3" t="s">
        <v>1</v>
      </c>
      <c r="C13" s="1">
        <v>100</v>
      </c>
      <c r="D13" s="34" t="s">
        <v>7</v>
      </c>
      <c r="E13" s="71" t="s">
        <v>23</v>
      </c>
      <c r="F13" s="71"/>
      <c r="G13" s="18"/>
      <c r="H13" s="42"/>
      <c r="I13" s="42"/>
      <c r="J13" s="42"/>
      <c r="K13" s="42"/>
      <c r="O13" s="28" t="str">
        <f>VLOOKUP(B13,'Таб.6.2_НЕРЕЗ (відкат у валюту)'!$B$5:$B$22,1,0)</f>
        <v xml:space="preserve">Термін поставки (= кількість днів з моменту сплати авансу до моменту передачі товара покупцю) </v>
      </c>
    </row>
    <row r="14" spans="1:16" ht="18.75" customHeight="1" x14ac:dyDescent="0.25">
      <c r="B14" s="3" t="s">
        <v>2</v>
      </c>
      <c r="C14" s="27">
        <v>0.14499999999999999</v>
      </c>
      <c r="D14" s="28" t="s">
        <v>7</v>
      </c>
      <c r="E14" s="66" t="s">
        <v>8</v>
      </c>
      <c r="F14" s="66"/>
      <c r="G14" s="18"/>
      <c r="H14" s="42"/>
      <c r="I14" s="42"/>
      <c r="J14" s="42"/>
      <c r="K14" s="42"/>
      <c r="O14" s="28" t="str">
        <f>VLOOKUP(B14,'Таб.6.2_НЕРЕЗ (відкат у валюту)'!$B$5:$B$22,1,0)</f>
        <v>Ставка дисконтування, % річних</v>
      </c>
    </row>
    <row r="15" spans="1:16" ht="18.75" x14ac:dyDescent="0.25">
      <c r="B15" s="15" t="s">
        <v>3</v>
      </c>
      <c r="C15" s="21">
        <v>0</v>
      </c>
      <c r="D15" s="28" t="s">
        <v>11</v>
      </c>
      <c r="E15" s="43" t="s">
        <v>22</v>
      </c>
      <c r="F15" s="42"/>
      <c r="G15" s="42"/>
      <c r="H15" s="42"/>
      <c r="I15" s="42"/>
      <c r="J15" s="42"/>
      <c r="K15" s="42"/>
      <c r="O15" s="28" t="str">
        <f>VLOOKUP(B15,'Таб.6.2_НЕРЕЗ (відкат у валюту)'!$B$5:$B$22,1,0)</f>
        <v>Процент авансу, %%</v>
      </c>
    </row>
    <row r="16" spans="1:16" ht="31.5" x14ac:dyDescent="0.25">
      <c r="B16" s="15" t="s">
        <v>37</v>
      </c>
      <c r="C16" s="9">
        <v>4345.32</v>
      </c>
      <c r="D16" s="28" t="s">
        <v>11</v>
      </c>
      <c r="E16" s="66" t="s">
        <v>8</v>
      </c>
      <c r="F16" s="66"/>
      <c r="G16" s="42"/>
      <c r="H16" s="42"/>
      <c r="I16" s="42"/>
      <c r="J16" s="42"/>
      <c r="K16" s="42"/>
      <c r="O16" s="28" t="str">
        <f>VLOOKUP(B16,'Таб.6.2_НЕРЕЗ (відкат у валюту)'!$B$5:$B$22,1,0)</f>
        <v xml:space="preserve">Послуги декларанта з митного оформлення (1 ВМД), грн. </v>
      </c>
    </row>
    <row r="17" spans="2:15" ht="31.5" x14ac:dyDescent="0.25">
      <c r="B17" s="15" t="s">
        <v>39</v>
      </c>
      <c r="C17" s="59">
        <v>1</v>
      </c>
      <c r="D17" s="28" t="s">
        <v>11</v>
      </c>
      <c r="E17" s="43" t="s">
        <v>43</v>
      </c>
      <c r="F17" s="42"/>
      <c r="G17" s="42"/>
      <c r="H17" s="42"/>
      <c r="I17" s="42"/>
      <c r="J17" s="42"/>
      <c r="K17" s="42"/>
      <c r="O17" s="28" t="str">
        <f>VLOOKUP(B17,'Таб.6.2_НЕРЕЗ (відкат у валюту)'!$B$5:$B$22,1,0)</f>
        <v xml:space="preserve">Кі-сть партій (митних оформлень), що планується здійснити </v>
      </c>
    </row>
    <row r="18" spans="2:15" ht="31.5" x14ac:dyDescent="0.25">
      <c r="B18" s="15" t="s">
        <v>41</v>
      </c>
      <c r="C18" s="60">
        <f>C16*C17</f>
        <v>4345.32</v>
      </c>
      <c r="D18" s="28" t="s">
        <v>11</v>
      </c>
      <c r="E18" s="66" t="s">
        <v>8</v>
      </c>
      <c r="F18" s="66"/>
      <c r="G18" s="42"/>
      <c r="H18" s="42"/>
      <c r="I18" s="42"/>
      <c r="J18" s="42"/>
      <c r="K18" s="42"/>
    </row>
    <row r="19" spans="2:15" ht="28.5" customHeight="1" x14ac:dyDescent="0.25">
      <c r="B19" s="8" t="s">
        <v>38</v>
      </c>
      <c r="C19" s="9">
        <v>1244</v>
      </c>
      <c r="D19" s="28" t="s">
        <v>11</v>
      </c>
      <c r="E19" s="43" t="s">
        <v>44</v>
      </c>
      <c r="F19" s="42"/>
      <c r="G19" s="42"/>
      <c r="H19" s="42"/>
      <c r="I19" s="42"/>
      <c r="J19" s="42"/>
      <c r="K19" s="42"/>
      <c r="O19" s="28" t="str">
        <f>VLOOKUP(B19,'Таб.6.2_НЕРЕЗ (відкат у валюту)'!$B$5:$B$22,1,0)</f>
        <v xml:space="preserve">Послуги ЗМК (1 транспортний засіб), грн. </v>
      </c>
    </row>
    <row r="20" spans="2:15" ht="42" customHeight="1" x14ac:dyDescent="0.25">
      <c r="B20" s="8" t="s">
        <v>40</v>
      </c>
      <c r="C20" s="61">
        <v>1</v>
      </c>
      <c r="D20" s="28" t="s">
        <v>11</v>
      </c>
      <c r="E20" s="43" t="s">
        <v>22</v>
      </c>
      <c r="F20" s="42"/>
      <c r="G20" s="42"/>
      <c r="H20" s="42"/>
      <c r="I20" s="42"/>
      <c r="J20" s="42"/>
      <c r="K20" s="42"/>
      <c r="O20" s="28" t="str">
        <f>VLOOKUP(B20,'Таб.6.2_НЕРЕЗ (відкат у валюту)'!$B$5:$B$22,1,0)</f>
        <v>Кі-сть транспортних засобів, що планується використати для заявленого обєму</v>
      </c>
    </row>
    <row r="21" spans="2:15" ht="42" customHeight="1" x14ac:dyDescent="0.25">
      <c r="B21" s="8" t="s">
        <v>42</v>
      </c>
      <c r="C21" s="60">
        <f>C20*C19</f>
        <v>1244</v>
      </c>
      <c r="D21" s="28" t="s">
        <v>11</v>
      </c>
      <c r="E21" s="66" t="s">
        <v>8</v>
      </c>
      <c r="F21" s="66"/>
      <c r="G21" s="42" t="s">
        <v>45</v>
      </c>
      <c r="H21" s="42"/>
      <c r="I21" s="42"/>
      <c r="J21" s="42"/>
      <c r="K21" s="42"/>
      <c r="O21" s="28" t="e">
        <f>VLOOKUP(B21,'Таб.6.2_НЕРЕЗ (відкат у валюту)'!$B$5:$B$22,1,0)</f>
        <v>#N/A</v>
      </c>
    </row>
    <row r="22" spans="2:15" ht="42" customHeight="1" thickBot="1" x14ac:dyDescent="0.3">
      <c r="B22" s="57" t="s">
        <v>4</v>
      </c>
      <c r="C22" s="58">
        <f>C11+(C8*C15*(30+C13)+C8*(100%-C15)*(30-C12))*C14/365+C18+C21</f>
        <v>210189.32</v>
      </c>
      <c r="D22" s="34" t="s">
        <v>7</v>
      </c>
      <c r="E22" s="66" t="s">
        <v>8</v>
      </c>
      <c r="F22" s="66"/>
      <c r="G22" s="42"/>
      <c r="H22" s="42"/>
      <c r="I22" s="42"/>
      <c r="J22" s="42"/>
      <c r="K22" s="42"/>
    </row>
    <row r="24" spans="2:15" x14ac:dyDescent="0.25">
      <c r="C24" s="28">
        <f>C7*(((C5+C5*C6%)*0.2+C5*C6%+C5)+(C5*C15*(30+C13)+C5*(100%-C15)*(30-C12))*C14/365)+C16*C17+C20*C19</f>
        <v>210189.32</v>
      </c>
      <c r="N24" s="28">
        <f>(C22-(C16*C17+C20*C19))/(((C5+C5*C6%)*0.2+C5*C6%+C5)+(C5*C15*(30+C13)+C5*(100%-C15)*(30-C12))*C14/365)</f>
        <v>5000</v>
      </c>
    </row>
    <row r="25" spans="2:15" x14ac:dyDescent="0.25">
      <c r="C25" s="51">
        <f>C24-C22</f>
        <v>0</v>
      </c>
    </row>
    <row r="26" spans="2:15" s="54" customFormat="1" x14ac:dyDescent="0.25"/>
    <row r="27" spans="2:15" s="54" customFormat="1" ht="15.75" x14ac:dyDescent="0.25">
      <c r="B27" s="55" t="s">
        <v>16</v>
      </c>
    </row>
    <row r="29" spans="2:15" x14ac:dyDescent="0.25">
      <c r="C29" s="51"/>
    </row>
    <row r="33" spans="3:3" x14ac:dyDescent="0.25">
      <c r="C33" s="51"/>
    </row>
  </sheetData>
  <mergeCells count="16">
    <mergeCell ref="E16:F16"/>
    <mergeCell ref="E18:F18"/>
    <mergeCell ref="E21:F21"/>
    <mergeCell ref="E22:F22"/>
    <mergeCell ref="E9:F9"/>
    <mergeCell ref="E10:F10"/>
    <mergeCell ref="E11:F11"/>
    <mergeCell ref="E12:F12"/>
    <mergeCell ref="E13:F13"/>
    <mergeCell ref="E14:F14"/>
    <mergeCell ref="E8:G8"/>
    <mergeCell ref="F1:K1"/>
    <mergeCell ref="A2:H2"/>
    <mergeCell ref="E5:K5"/>
    <mergeCell ref="E6:K6"/>
    <mergeCell ref="E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4"/>
  <sheetViews>
    <sheetView tabSelected="1" workbookViewId="0">
      <selection activeCell="O16" sqref="O16"/>
    </sheetView>
  </sheetViews>
  <sheetFormatPr defaultRowHeight="15" x14ac:dyDescent="0.25"/>
  <cols>
    <col min="1" max="1" width="6.5703125" style="28" customWidth="1"/>
    <col min="2" max="2" width="59.28515625" style="28" customWidth="1"/>
    <col min="3" max="3" width="27.42578125" style="28" customWidth="1"/>
    <col min="4" max="4" width="10.42578125" style="28" customWidth="1"/>
    <col min="5" max="5" width="10.7109375" style="28" bestFit="1" customWidth="1"/>
    <col min="6" max="6" width="9.140625" style="28"/>
    <col min="7" max="7" width="10" style="28" bestFit="1" customWidth="1"/>
    <col min="8" max="11" width="9.140625" style="28"/>
  </cols>
  <sheetData>
    <row r="1" spans="1:16" ht="15.75" x14ac:dyDescent="0.25">
      <c r="B1" s="49" t="s">
        <v>15</v>
      </c>
      <c r="G1" s="48" t="s">
        <v>28</v>
      </c>
      <c r="L1" s="28"/>
      <c r="M1" s="28"/>
      <c r="N1" s="28"/>
      <c r="O1" s="28"/>
      <c r="P1" s="28"/>
    </row>
    <row r="2" spans="1:16" ht="18.75" customHeight="1" x14ac:dyDescent="0.25">
      <c r="A2" s="72" t="s">
        <v>29</v>
      </c>
      <c r="B2" s="72"/>
      <c r="C2" s="72"/>
      <c r="D2" s="72"/>
      <c r="E2" s="72"/>
      <c r="F2" s="72"/>
      <c r="G2" s="72"/>
      <c r="H2" s="72"/>
      <c r="L2" s="28"/>
      <c r="M2" s="28"/>
      <c r="N2" s="28"/>
      <c r="O2" s="28"/>
      <c r="P2" s="28"/>
    </row>
    <row r="3" spans="1:16" ht="18.75" x14ac:dyDescent="0.25">
      <c r="A3" s="29"/>
      <c r="B3" s="29"/>
      <c r="C3" s="29"/>
      <c r="D3" s="29"/>
      <c r="E3" s="29"/>
      <c r="F3" s="29"/>
      <c r="G3" s="29"/>
      <c r="H3" s="29"/>
      <c r="L3" s="28"/>
      <c r="M3" s="28"/>
      <c r="N3" s="28"/>
      <c r="O3" s="28"/>
      <c r="P3" s="28"/>
    </row>
    <row r="4" spans="1:16" ht="18.75" x14ac:dyDescent="0.25">
      <c r="A4" s="33"/>
      <c r="B4" s="38" t="s">
        <v>13</v>
      </c>
      <c r="C4" s="39" t="s">
        <v>12</v>
      </c>
      <c r="E4" s="31"/>
      <c r="F4" s="29"/>
      <c r="L4" s="28"/>
      <c r="M4" s="28"/>
      <c r="N4" s="28"/>
      <c r="O4" s="28"/>
      <c r="P4" s="28"/>
    </row>
    <row r="5" spans="1:16" ht="18.75" x14ac:dyDescent="0.25">
      <c r="A5" s="32"/>
      <c r="B5" s="40" t="str">
        <f>'Таб.6.1_для НЕРЕЗИДЕНТІВ'!B5</f>
        <v>USD</v>
      </c>
      <c r="C5" s="40">
        <f>'Таб.6.1_для НЕРЕЗИДЕНТІВ'!C5</f>
        <v>0</v>
      </c>
      <c r="D5" s="63"/>
      <c r="E5" s="66" t="s">
        <v>8</v>
      </c>
      <c r="F5" s="66"/>
      <c r="G5" s="44"/>
      <c r="H5" s="44"/>
      <c r="I5" s="44"/>
      <c r="J5" s="44"/>
      <c r="K5" s="44"/>
      <c r="L5" s="45"/>
      <c r="M5" s="28"/>
      <c r="N5" s="28"/>
      <c r="O5" s="28"/>
      <c r="P5" s="28"/>
    </row>
    <row r="6" spans="1:16" ht="18.75" x14ac:dyDescent="0.25">
      <c r="A6" s="29"/>
      <c r="B6" s="39" t="s">
        <v>30</v>
      </c>
      <c r="C6" s="40">
        <f>'Таб.6.1_для НЕРЕЗИДЕНТІВ'!C6</f>
        <v>0</v>
      </c>
      <c r="D6" s="63"/>
      <c r="E6" s="66" t="s">
        <v>8</v>
      </c>
      <c r="F6" s="66"/>
      <c r="G6" s="44"/>
      <c r="H6" s="44"/>
      <c r="I6" s="44"/>
      <c r="J6" s="44"/>
      <c r="K6" s="44"/>
      <c r="L6" s="44"/>
      <c r="M6" s="28"/>
      <c r="N6" s="28"/>
      <c r="O6" s="28"/>
      <c r="P6" s="28"/>
    </row>
    <row r="7" spans="1:16" ht="18.75" x14ac:dyDescent="0.25">
      <c r="B7" s="39" t="s">
        <v>31</v>
      </c>
      <c r="C7" s="40">
        <f>'Таб.6.1_для НЕРЕЗИДЕНТІВ'!C7</f>
        <v>0</v>
      </c>
      <c r="D7" s="63"/>
      <c r="E7" s="66" t="s">
        <v>8</v>
      </c>
      <c r="F7" s="66"/>
      <c r="G7" s="44"/>
      <c r="H7" s="44"/>
      <c r="I7" s="44"/>
      <c r="J7" s="44"/>
      <c r="K7" s="44"/>
      <c r="L7" s="45"/>
      <c r="M7" s="28"/>
      <c r="N7" s="28"/>
      <c r="O7" s="28"/>
      <c r="P7" s="28"/>
    </row>
    <row r="8" spans="1:16" ht="18.75" x14ac:dyDescent="0.25">
      <c r="B8" s="39" t="s">
        <v>6</v>
      </c>
      <c r="C8" s="40">
        <f>'Таб.6.1_для НЕРЕЗИДЕНТІВ'!C11</f>
        <v>0</v>
      </c>
      <c r="D8" s="63"/>
      <c r="E8" s="66" t="s">
        <v>8</v>
      </c>
      <c r="F8" s="66"/>
      <c r="G8" s="44"/>
      <c r="H8" s="44"/>
      <c r="I8" s="44"/>
      <c r="J8" s="44"/>
      <c r="K8" s="44"/>
      <c r="L8" s="44"/>
      <c r="M8" s="28"/>
      <c r="N8" s="28"/>
      <c r="O8" s="28"/>
      <c r="P8" s="28"/>
    </row>
    <row r="9" spans="1:16" ht="18.75" x14ac:dyDescent="0.25">
      <c r="B9" s="39" t="s">
        <v>5</v>
      </c>
      <c r="C9" s="40">
        <f>'Таб.6.1_для НЕРЕЗИДЕНТІВ'!C9</f>
        <v>0</v>
      </c>
      <c r="D9" s="63"/>
      <c r="E9" s="66" t="s">
        <v>8</v>
      </c>
      <c r="F9" s="66"/>
      <c r="G9" s="44"/>
      <c r="H9" s="44"/>
      <c r="I9" s="44"/>
      <c r="J9" s="44"/>
      <c r="K9" s="44"/>
      <c r="L9" s="46"/>
      <c r="M9" s="51"/>
      <c r="N9" s="28"/>
      <c r="O9" s="28"/>
      <c r="P9" s="28"/>
    </row>
    <row r="10" spans="1:16" ht="18.75" x14ac:dyDescent="0.25">
      <c r="B10" s="39" t="s">
        <v>19</v>
      </c>
      <c r="C10" s="40">
        <f>'Таб.6.1_для НЕРЕЗИДЕНТІВ'!C10</f>
        <v>0</v>
      </c>
      <c r="D10" s="63"/>
      <c r="E10" s="66" t="s">
        <v>8</v>
      </c>
      <c r="F10" s="66"/>
      <c r="G10" s="42"/>
      <c r="H10" s="42"/>
      <c r="I10" s="42"/>
      <c r="J10" s="42"/>
      <c r="K10" s="42"/>
      <c r="L10" s="46"/>
      <c r="M10" s="56"/>
      <c r="N10" s="28"/>
      <c r="O10" s="28"/>
      <c r="P10" s="28"/>
    </row>
    <row r="11" spans="1:16" ht="18.75" x14ac:dyDescent="0.25">
      <c r="B11" s="39" t="s">
        <v>32</v>
      </c>
      <c r="C11" s="40">
        <f>'Таб.6.1_для НЕРЕЗИДЕНТІВ'!C8</f>
        <v>0</v>
      </c>
      <c r="D11" s="63"/>
      <c r="E11" s="66" t="s">
        <v>8</v>
      </c>
      <c r="F11" s="66"/>
      <c r="G11" s="42"/>
      <c r="H11" s="42"/>
      <c r="I11" s="42"/>
      <c r="J11" s="42"/>
      <c r="K11" s="42"/>
      <c r="L11" s="46"/>
      <c r="M11" s="28"/>
      <c r="N11" s="28"/>
      <c r="O11" s="30"/>
      <c r="P11" s="30"/>
    </row>
    <row r="12" spans="1:16" s="28" customFormat="1" ht="31.5" x14ac:dyDescent="0.25">
      <c r="B12" s="39" t="str">
        <f>'Таб.6.1_для НЕРЕЗИДЕНТІВ'!B17</f>
        <v xml:space="preserve">Кі-сть партій (митних оформлень), що планується здійснити </v>
      </c>
      <c r="C12" s="62">
        <f>'Таб.6.1_для НЕРЕЗИДЕНТІВ'!C17</f>
        <v>0</v>
      </c>
      <c r="D12" s="63"/>
      <c r="E12" s="66" t="s">
        <v>8</v>
      </c>
      <c r="F12" s="66"/>
      <c r="G12" s="42"/>
      <c r="H12" s="42"/>
      <c r="I12" s="42"/>
      <c r="J12" s="42"/>
      <c r="K12" s="42"/>
      <c r="L12" s="46"/>
      <c r="O12" s="30"/>
      <c r="P12" s="30"/>
    </row>
    <row r="13" spans="1:16" s="28" customFormat="1" ht="31.5" x14ac:dyDescent="0.25">
      <c r="B13" s="39" t="str">
        <f>'Таб.6.1_для НЕРЕЗИДЕНТІВ'!B16</f>
        <v xml:space="preserve">Послуги декларанта з митного оформлення (1 ВМД), грн. </v>
      </c>
      <c r="C13" s="62">
        <f>'Таб.6.1_для НЕРЕЗИДЕНТІВ'!C16</f>
        <v>5450</v>
      </c>
      <c r="D13" s="63"/>
      <c r="E13" s="66" t="s">
        <v>8</v>
      </c>
      <c r="F13" s="66"/>
      <c r="G13" s="42"/>
      <c r="H13" s="42"/>
      <c r="I13" s="42"/>
      <c r="J13" s="42"/>
      <c r="K13" s="42"/>
      <c r="L13" s="46"/>
      <c r="O13" s="30"/>
      <c r="P13" s="30"/>
    </row>
    <row r="14" spans="1:16" s="28" customFormat="1" ht="31.5" x14ac:dyDescent="0.25">
      <c r="B14" s="39" t="str">
        <f>'Таб.6.1_для НЕРЕЗИДЕНТІВ'!B20</f>
        <v>Кі-сть транспортних засобів, що планується використати для заявленого обєму</v>
      </c>
      <c r="C14" s="62">
        <f>'Таб.6.1_для НЕРЕЗИДЕНТІВ'!C20</f>
        <v>0</v>
      </c>
      <c r="D14" s="63"/>
      <c r="E14" s="66" t="s">
        <v>8</v>
      </c>
      <c r="F14" s="66"/>
      <c r="G14" s="42"/>
      <c r="H14" s="42"/>
      <c r="I14" s="42"/>
      <c r="J14" s="42"/>
      <c r="K14" s="42"/>
      <c r="L14" s="46"/>
      <c r="O14" s="30"/>
      <c r="P14" s="30"/>
    </row>
    <row r="15" spans="1:16" s="28" customFormat="1" ht="15.75" x14ac:dyDescent="0.25">
      <c r="B15" s="39" t="str">
        <f>'Таб.6.1_для НЕРЕЗИДЕНТІВ'!B19</f>
        <v xml:space="preserve">Послуги ЗМК (1 транспортний засіб), грн. </v>
      </c>
      <c r="C15" s="62">
        <f>'Таб.6.1_для НЕРЕЗИДЕНТІВ'!C19</f>
        <v>1244</v>
      </c>
      <c r="D15" s="63"/>
      <c r="E15" s="66" t="s">
        <v>8</v>
      </c>
      <c r="F15" s="66"/>
      <c r="G15" s="42"/>
      <c r="H15" s="42"/>
      <c r="I15" s="42"/>
      <c r="J15" s="42"/>
      <c r="K15" s="42"/>
      <c r="L15" s="46"/>
      <c r="O15" s="30"/>
      <c r="P15" s="30"/>
    </row>
    <row r="16" spans="1:16" ht="18.75" x14ac:dyDescent="0.25">
      <c r="B16" s="39" t="s">
        <v>0</v>
      </c>
      <c r="C16" s="40">
        <f>'Таб.6.1_для НЕРЕЗИДЕНТІВ'!C12</f>
        <v>0</v>
      </c>
      <c r="D16" s="63"/>
      <c r="E16" s="66" t="s">
        <v>8</v>
      </c>
      <c r="F16" s="66"/>
      <c r="G16" s="42"/>
      <c r="H16" s="42"/>
      <c r="I16" s="42"/>
      <c r="J16" s="42"/>
      <c r="K16" s="42"/>
      <c r="L16" s="46"/>
      <c r="M16" s="51"/>
      <c r="N16" s="28"/>
      <c r="O16" s="28"/>
      <c r="P16" s="28"/>
    </row>
    <row r="17" spans="1:16" ht="31.5" x14ac:dyDescent="0.25">
      <c r="B17" s="37" t="s">
        <v>1</v>
      </c>
      <c r="C17" s="40">
        <f>'Таб.6.1_для НЕРЕЗИДЕНТІВ'!C13</f>
        <v>100</v>
      </c>
      <c r="D17" s="63"/>
      <c r="E17" s="66" t="s">
        <v>8</v>
      </c>
      <c r="F17" s="66"/>
      <c r="G17" s="42"/>
      <c r="H17" s="42"/>
      <c r="I17" s="42"/>
      <c r="J17" s="42"/>
      <c r="K17" s="42"/>
      <c r="L17" s="46"/>
      <c r="M17" s="28"/>
      <c r="N17" s="28"/>
      <c r="O17" s="28"/>
      <c r="P17" s="28"/>
    </row>
    <row r="18" spans="1:16" ht="18.75" x14ac:dyDescent="0.25">
      <c r="B18" s="37" t="s">
        <v>2</v>
      </c>
      <c r="C18" s="27">
        <f>'Таб.6.1_для НЕРЕЗИДЕНТІВ'!C14</f>
        <v>0.17499999999999999</v>
      </c>
      <c r="D18" s="63"/>
      <c r="E18" s="66" t="s">
        <v>8</v>
      </c>
      <c r="F18" s="66"/>
      <c r="G18" s="42"/>
      <c r="H18" s="42"/>
      <c r="I18" s="42"/>
      <c r="J18" s="42"/>
      <c r="K18" s="42"/>
      <c r="L18" s="46"/>
      <c r="M18" s="28"/>
      <c r="N18" s="28"/>
      <c r="O18" s="28"/>
      <c r="P18" s="28"/>
    </row>
    <row r="19" spans="1:16" ht="19.5" thickBot="1" x14ac:dyDescent="0.3">
      <c r="B19" s="41" t="s">
        <v>3</v>
      </c>
      <c r="C19" s="50">
        <f>'Таб.6.1_для НЕРЕЗИДЕНТІВ'!C15</f>
        <v>0.7</v>
      </c>
      <c r="D19" s="63"/>
      <c r="E19" s="66" t="s">
        <v>8</v>
      </c>
      <c r="F19" s="66"/>
      <c r="G19" s="42"/>
      <c r="H19" s="42"/>
      <c r="I19" s="42"/>
      <c r="J19" s="42"/>
      <c r="K19" s="42"/>
      <c r="L19" s="43"/>
      <c r="M19" s="28"/>
      <c r="N19" s="28"/>
      <c r="O19" s="28"/>
      <c r="P19" s="28"/>
    </row>
    <row r="20" spans="1:16" ht="21.75" thickBot="1" x14ac:dyDescent="0.3">
      <c r="B20" s="47" t="s">
        <v>33</v>
      </c>
      <c r="C20" s="52"/>
      <c r="D20" s="63"/>
      <c r="E20" s="43" t="s">
        <v>34</v>
      </c>
      <c r="F20" s="43"/>
      <c r="G20" s="42"/>
      <c r="H20" s="42"/>
      <c r="I20" s="42"/>
      <c r="J20" s="42"/>
      <c r="K20" s="42"/>
      <c r="L20" s="46"/>
      <c r="M20" s="28"/>
      <c r="N20" s="28"/>
      <c r="O20" s="28"/>
      <c r="P20" s="28"/>
    </row>
    <row r="21" spans="1:16" ht="16.5" thickBot="1" x14ac:dyDescent="0.3">
      <c r="E21" s="67"/>
      <c r="F21" s="67"/>
      <c r="G21" s="67"/>
      <c r="H21" s="67"/>
      <c r="I21" s="67"/>
      <c r="J21" s="67"/>
      <c r="K21" s="67"/>
      <c r="L21" s="45"/>
    </row>
    <row r="22" spans="1:16" ht="57" customHeight="1" thickBot="1" x14ac:dyDescent="0.3">
      <c r="B22" s="36" t="s">
        <v>35</v>
      </c>
      <c r="C22" s="35" t="e">
        <f>(C20-(C13*C12+C14*C15))/(((C5+C5*C6%)*0.2+C5*C6%+C5)+(C5*C19*(60+C17)+C5*(100%-C19)*(60-C16))*C18/365)</f>
        <v>#DIV/0!</v>
      </c>
      <c r="E22" s="73" t="s">
        <v>8</v>
      </c>
      <c r="F22" s="73"/>
      <c r="G22" s="73"/>
      <c r="H22" s="73"/>
      <c r="I22" s="73"/>
      <c r="J22" s="73"/>
      <c r="K22" s="73"/>
      <c r="L22" s="44"/>
      <c r="M22" s="28"/>
      <c r="N22" s="28"/>
    </row>
    <row r="24" spans="1:16" x14ac:dyDescent="0.25">
      <c r="A24" s="54"/>
      <c r="B24" s="54"/>
      <c r="C24" s="54"/>
      <c r="D24" s="54"/>
      <c r="E24" s="65"/>
      <c r="F24" s="54"/>
      <c r="G24" s="54"/>
      <c r="H24" s="54"/>
      <c r="I24" s="54"/>
      <c r="J24" s="54"/>
      <c r="K24" s="54"/>
      <c r="L24" s="54"/>
    </row>
    <row r="25" spans="1:16" ht="15.75" x14ac:dyDescent="0.25">
      <c r="A25" s="54"/>
      <c r="B25" s="55" t="s"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6" x14ac:dyDescent="0.25">
      <c r="G26" s="51"/>
      <c r="L26" s="28"/>
    </row>
    <row r="34" spans="3:3" x14ac:dyDescent="0.25">
      <c r="C34" s="28">
        <v>2</v>
      </c>
    </row>
  </sheetData>
  <mergeCells count="18">
    <mergeCell ref="A2:H2"/>
    <mergeCell ref="E8:F8"/>
    <mergeCell ref="E9:F9"/>
    <mergeCell ref="E21:K21"/>
    <mergeCell ref="E22:K22"/>
    <mergeCell ref="E5:F5"/>
    <mergeCell ref="E6:F6"/>
    <mergeCell ref="E7:F7"/>
    <mergeCell ref="E10:F10"/>
    <mergeCell ref="E11:F11"/>
    <mergeCell ref="E16:F16"/>
    <mergeCell ref="E17:F17"/>
    <mergeCell ref="E18:F18"/>
    <mergeCell ref="E19:F19"/>
    <mergeCell ref="E12:F12"/>
    <mergeCell ref="E13:F13"/>
    <mergeCell ref="E14:F14"/>
    <mergeCell ref="E15:F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7"/>
  <sheetViews>
    <sheetView showGridLines="0" workbookViewId="0">
      <selection activeCell="C19" sqref="C19"/>
    </sheetView>
  </sheetViews>
  <sheetFormatPr defaultRowHeight="15" x14ac:dyDescent="0.25"/>
  <cols>
    <col min="1" max="1" width="6.5703125" style="28" customWidth="1"/>
    <col min="2" max="2" width="48.7109375" style="28" customWidth="1"/>
    <col min="3" max="3" width="27.42578125" style="28" customWidth="1"/>
    <col min="4" max="4" width="4.7109375" style="28" customWidth="1"/>
    <col min="5" max="5" width="9.140625" style="28"/>
    <col min="6" max="6" width="12.5703125" style="28" customWidth="1"/>
    <col min="7" max="10" width="9.140625" style="28"/>
    <col min="11" max="11" width="11.5703125" style="28" customWidth="1"/>
    <col min="12" max="16384" width="9.140625" style="28"/>
  </cols>
  <sheetData>
    <row r="1" spans="1:16" ht="31.5" customHeight="1" x14ac:dyDescent="0.25">
      <c r="B1" s="49" t="s">
        <v>15</v>
      </c>
      <c r="F1" s="68" t="s">
        <v>20</v>
      </c>
      <c r="G1" s="69"/>
      <c r="H1" s="69"/>
      <c r="I1" s="69"/>
      <c r="J1" s="69"/>
      <c r="K1" s="69"/>
    </row>
    <row r="2" spans="1:16" ht="45.75" customHeight="1" x14ac:dyDescent="0.25">
      <c r="A2" s="72" t="s">
        <v>21</v>
      </c>
      <c r="B2" s="72"/>
      <c r="C2" s="72"/>
      <c r="D2" s="72"/>
      <c r="E2" s="72"/>
      <c r="F2" s="72"/>
      <c r="G2" s="72"/>
      <c r="H2" s="72"/>
    </row>
    <row r="3" spans="1:16" ht="15" customHeight="1" x14ac:dyDescent="0.25">
      <c r="A3" s="29"/>
      <c r="B3" s="29"/>
      <c r="C3" s="29"/>
      <c r="D3" s="29"/>
      <c r="E3" s="29"/>
      <c r="F3" s="29"/>
      <c r="G3" s="29"/>
      <c r="H3" s="29"/>
    </row>
    <row r="4" spans="1:16" ht="27.75" customHeight="1" x14ac:dyDescent="0.25">
      <c r="A4" s="33"/>
      <c r="B4" s="10" t="s">
        <v>13</v>
      </c>
      <c r="C4" s="8" t="s">
        <v>12</v>
      </c>
      <c r="E4" s="31"/>
      <c r="F4" s="29"/>
    </row>
    <row r="5" spans="1:16" ht="48" customHeight="1" x14ac:dyDescent="0.25">
      <c r="A5" s="32"/>
      <c r="B5" s="53" t="s">
        <v>36</v>
      </c>
      <c r="C5" s="22">
        <v>25</v>
      </c>
      <c r="D5" s="34" t="s">
        <v>7</v>
      </c>
      <c r="E5" s="67" t="s">
        <v>25</v>
      </c>
      <c r="F5" s="67"/>
      <c r="G5" s="67"/>
      <c r="H5" s="67"/>
      <c r="I5" s="67"/>
      <c r="J5" s="67"/>
      <c r="K5" s="67"/>
    </row>
    <row r="6" spans="1:16" ht="31.5" x14ac:dyDescent="0.25">
      <c r="A6" s="29"/>
      <c r="B6" s="53" t="s">
        <v>17</v>
      </c>
      <c r="C6" s="23">
        <v>10</v>
      </c>
      <c r="D6" s="28" t="s">
        <v>7</v>
      </c>
      <c r="E6" s="67" t="s">
        <v>18</v>
      </c>
      <c r="F6" s="67"/>
      <c r="G6" s="67"/>
      <c r="H6" s="67"/>
      <c r="I6" s="67"/>
      <c r="J6" s="67"/>
      <c r="K6" s="67"/>
    </row>
    <row r="7" spans="1:16" ht="18.75" x14ac:dyDescent="0.25">
      <c r="B7" s="8" t="s">
        <v>9</v>
      </c>
      <c r="C7" s="22">
        <v>12000</v>
      </c>
      <c r="D7" s="28" t="s">
        <v>7</v>
      </c>
      <c r="E7" s="67" t="s">
        <v>14</v>
      </c>
      <c r="F7" s="67"/>
      <c r="G7" s="67"/>
      <c r="H7" s="67"/>
      <c r="I7" s="67"/>
      <c r="J7" s="67"/>
      <c r="K7" s="67"/>
    </row>
    <row r="8" spans="1:16" ht="18.75" customHeight="1" x14ac:dyDescent="0.25">
      <c r="B8" s="8" t="s">
        <v>6</v>
      </c>
      <c r="C8" s="9">
        <f>C7*C5</f>
        <v>300000</v>
      </c>
      <c r="D8" s="28" t="s">
        <v>7</v>
      </c>
      <c r="E8" s="73" t="s">
        <v>8</v>
      </c>
      <c r="F8" s="73"/>
      <c r="G8" s="73"/>
      <c r="H8" s="42"/>
      <c r="I8" s="42"/>
      <c r="J8" s="42"/>
      <c r="K8" s="42"/>
    </row>
    <row r="9" spans="1:16" ht="18.75" customHeight="1" x14ac:dyDescent="0.25">
      <c r="B9" s="8" t="s">
        <v>5</v>
      </c>
      <c r="C9" s="9">
        <f>C8*C6%</f>
        <v>30000</v>
      </c>
      <c r="D9" s="28" t="s">
        <v>7</v>
      </c>
      <c r="E9" s="66" t="s">
        <v>8</v>
      </c>
      <c r="F9" s="66"/>
      <c r="G9" s="18"/>
      <c r="H9" s="42"/>
      <c r="I9" s="42"/>
      <c r="J9" s="42"/>
      <c r="K9" s="42"/>
    </row>
    <row r="10" spans="1:16" ht="18.75" customHeight="1" x14ac:dyDescent="0.25">
      <c r="B10" s="8" t="s">
        <v>19</v>
      </c>
      <c r="C10" s="9">
        <f>(C8+C9)*0.2</f>
        <v>66000</v>
      </c>
      <c r="D10" s="28" t="s">
        <v>7</v>
      </c>
      <c r="E10" s="66" t="s">
        <v>8</v>
      </c>
      <c r="F10" s="66"/>
      <c r="G10" s="18"/>
      <c r="H10" s="42"/>
      <c r="I10" s="42"/>
      <c r="J10" s="42"/>
      <c r="K10" s="42"/>
    </row>
    <row r="11" spans="1:16" ht="31.5" customHeight="1" x14ac:dyDescent="0.25">
      <c r="B11" s="8" t="s">
        <v>10</v>
      </c>
      <c r="C11" s="9">
        <f>C10+C9+C8</f>
        <v>396000</v>
      </c>
      <c r="D11" s="28" t="s">
        <v>7</v>
      </c>
      <c r="E11" s="66" t="s">
        <v>8</v>
      </c>
      <c r="F11" s="66"/>
      <c r="G11" s="18"/>
      <c r="H11" s="42"/>
      <c r="I11" s="42"/>
      <c r="J11" s="42"/>
      <c r="K11" s="42"/>
      <c r="O11" s="30"/>
      <c r="P11" s="30"/>
    </row>
    <row r="12" spans="1:16" ht="23.25" customHeight="1" x14ac:dyDescent="0.25">
      <c r="B12" s="8" t="s">
        <v>0</v>
      </c>
      <c r="C12" s="11">
        <v>30</v>
      </c>
      <c r="D12" s="28" t="s">
        <v>7</v>
      </c>
      <c r="E12" s="70" t="s">
        <v>24</v>
      </c>
      <c r="F12" s="70"/>
      <c r="G12" s="18"/>
      <c r="H12" s="42"/>
      <c r="I12" s="42"/>
      <c r="J12" s="42"/>
      <c r="K12" s="42"/>
    </row>
    <row r="13" spans="1:16" ht="54" customHeight="1" x14ac:dyDescent="0.25">
      <c r="B13" s="3" t="s">
        <v>1</v>
      </c>
      <c r="C13" s="1">
        <v>100</v>
      </c>
      <c r="D13" s="34" t="s">
        <v>7</v>
      </c>
      <c r="E13" s="71" t="s">
        <v>23</v>
      </c>
      <c r="F13" s="71"/>
      <c r="G13" s="18"/>
      <c r="H13" s="42"/>
      <c r="I13" s="42"/>
      <c r="J13" s="42"/>
      <c r="K13" s="42"/>
    </row>
    <row r="14" spans="1:16" ht="18.75" customHeight="1" x14ac:dyDescent="0.25">
      <c r="B14" s="3" t="s">
        <v>2</v>
      </c>
      <c r="C14" s="27">
        <v>0.14499999999999999</v>
      </c>
      <c r="D14" s="28" t="s">
        <v>7</v>
      </c>
      <c r="E14" s="66" t="s">
        <v>8</v>
      </c>
      <c r="F14" s="66"/>
      <c r="G14" s="18"/>
      <c r="H14" s="42"/>
      <c r="I14" s="42"/>
      <c r="J14" s="42"/>
      <c r="K14" s="42"/>
    </row>
    <row r="15" spans="1:16" ht="19.5" thickBot="1" x14ac:dyDescent="0.3">
      <c r="B15" s="15" t="s">
        <v>3</v>
      </c>
      <c r="C15" s="21">
        <v>0.25</v>
      </c>
      <c r="D15" s="28" t="s">
        <v>11</v>
      </c>
      <c r="E15" s="43" t="s">
        <v>22</v>
      </c>
      <c r="F15" s="42"/>
      <c r="G15" s="42"/>
      <c r="H15" s="42"/>
      <c r="I15" s="42"/>
      <c r="J15" s="42"/>
      <c r="K15" s="42"/>
    </row>
    <row r="16" spans="1:16" ht="38.25" customHeight="1" thickBot="1" x14ac:dyDescent="0.3">
      <c r="B16" s="13" t="s">
        <v>4</v>
      </c>
      <c r="C16" s="14">
        <v>399873.28767123289</v>
      </c>
      <c r="D16" s="34" t="s">
        <v>7</v>
      </c>
      <c r="E16" s="66" t="s">
        <v>8</v>
      </c>
      <c r="F16" s="66"/>
      <c r="G16" s="42"/>
      <c r="H16" s="42"/>
      <c r="I16" s="42"/>
      <c r="J16" s="42"/>
      <c r="K16" s="42"/>
    </row>
    <row r="17" spans="2:5" x14ac:dyDescent="0.25">
      <c r="C17" s="28">
        <v>1666138.6986301369</v>
      </c>
    </row>
    <row r="19" spans="2:5" x14ac:dyDescent="0.25">
      <c r="C19" s="28">
        <f>C7*((C5+C5*C6%)*0.2+C5*C6%+C5+(C5*C15*(30+C13)+C5*(100%-C15)*(30-C12))*C14/365)</f>
        <v>399873.28767123289</v>
      </c>
      <c r="E19" s="28">
        <f>C16/((C5+C5*C6%)*0.2+C5*C6%+C5+(C5*C15*(30+C13)+C5*(100%-C15)*(30-C12))*C14/365)</f>
        <v>12000</v>
      </c>
    </row>
    <row r="20" spans="2:5" s="54" customFormat="1" x14ac:dyDescent="0.25"/>
    <row r="21" spans="2:5" s="54" customFormat="1" ht="15.75" x14ac:dyDescent="0.25">
      <c r="B21" s="55" t="s">
        <v>16</v>
      </c>
    </row>
    <row r="23" spans="2:5" x14ac:dyDescent="0.25">
      <c r="C23" s="51"/>
    </row>
    <row r="27" spans="2:5" x14ac:dyDescent="0.25">
      <c r="C27" s="51"/>
    </row>
  </sheetData>
  <mergeCells count="13">
    <mergeCell ref="E8:G8"/>
    <mergeCell ref="F1:K1"/>
    <mergeCell ref="A2:H2"/>
    <mergeCell ref="E5:K5"/>
    <mergeCell ref="E6:K6"/>
    <mergeCell ref="E7:K7"/>
    <mergeCell ref="E16:F16"/>
    <mergeCell ref="E9:F9"/>
    <mergeCell ref="E10:F10"/>
    <mergeCell ref="E11:F11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Таб.6.1_для РЕЗИДЕНТІВ</vt:lpstr>
      <vt:lpstr>Таб.6.1_для НЕРЕЗИДЕНТІВ</vt:lpstr>
      <vt:lpstr>Таб.6.1_для НЕРЕЗИДЕНТІВ (2)</vt:lpstr>
      <vt:lpstr>Таб.6.2_НЕРЕЗ (відкат у валюту)</vt:lpstr>
      <vt:lpstr>Таблиця 6.1_для нерезиденті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zavadska</dc:creator>
  <cp:lastModifiedBy>Цугурян Неллі</cp:lastModifiedBy>
  <cp:lastPrinted>2017-08-17T12:41:00Z</cp:lastPrinted>
  <dcterms:created xsi:type="dcterms:W3CDTF">2016-07-29T12:44:48Z</dcterms:created>
  <dcterms:modified xsi:type="dcterms:W3CDTF">2019-05-08T11:43:09Z</dcterms:modified>
</cp:coreProperties>
</file>